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3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<sst xmlns="http://schemas.openxmlformats.org/spreadsheetml/2006/main" count="20" uniqueCount="20">
  <si>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Basic Empty Weight</t>
  </si>
  <si>
    <t>Pilot</t>
  </si>
  <si>
    <t>Passenger 1</t>
  </si>
  <si>
    <t>Passenger 2</t>
  </si>
  <si>
    <t>Passenger 3</t>
  </si>
  <si>
    <t>Total</t>
  </si>
  <si>
    <t>Weight</t>
  </si>
  <si>
    <t>Arm</t>
  </si>
  <si>
    <t>Moment</t>
  </si>
  <si>
    <t>Center of Gravity</t>
  </si>
  <si>
    <t>Fuel On Board</t>
  </si>
  <si>
    <t>Gallons</t>
  </si>
  <si>
    <t>Useful Load</t>
  </si>
  <si>
    <t>Baggage (Aft)</t>
  </si>
  <si>
    <t>Station</t>
  </si>
  <si>
    <t>Fuel in Pounds</t>
  </si>
  <si>
    <t>Baggage (Foward)</t>
  </si>
  <si>
    <r>
      <t>Illinois Aviation Academy, Inc.</t>
    </r>
    <r>
      <rPr>
        <sz val="14"/>
        <color indexed="51"/>
        <rFont val="Arial"/>
        <family val="0"/>
      </rPr>
      <t xml:space="preserve">
Aircraft Weight and Balance
N2441D</t>
    </r>
  </si>
  <si>
    <t>Fuel Run Up</t>
  </si>
  <si>
    <t>53 Gallons Usable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</si>
</sst>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0">
    <font>
      <sz val="10"/>
      <name val="Arial"/>
      <family val="0"/>
    </font>
    <font>
      <sz val="14"/>
      <color indexed="51"/>
      <name val="Arial"/>
      <family val="0"/>
    </font>
    <font>
      <sz val="18"/>
      <color indexed="5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.2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43" fontId="0" fillId="0" borderId="10" xfId="15" applyBorder="1" applyAlignment="1">
      <alignment/>
    </xf>
    <xf numFmtId="43" fontId="0" fillId="0" borderId="9" xfId="15" applyBorder="1" applyAlignment="1">
      <alignment/>
    </xf>
    <xf numFmtId="43" fontId="0" fillId="0" borderId="3" xfId="15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2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C.G. Range and Weight </a:t>
            </a:r>
          </a:p>
        </c:rich>
      </c:tx>
      <c:layout>
        <c:manualLayout>
          <c:xMode val="factor"/>
          <c:yMode val="factor"/>
          <c:x val="0.02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34"/>
          <c:w val="0.85025"/>
          <c:h val="0.88375"/>
        </c:manualLayout>
      </c:layout>
      <c:scatterChart>
        <c:scatterStyle val="lineMarker"/>
        <c:varyColors val="0"/>
        <c:ser>
          <c:idx val="1"/>
          <c:order val="0"/>
          <c:tx>
            <c:v>Center of Gravity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C.G.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Sheet1!$E$27</c:f>
              <c:numCache>
                <c:ptCount val="1"/>
                <c:pt idx="0">
                  <c:v>40.18249128919861</c:v>
                </c:pt>
              </c:numCache>
            </c:numRef>
          </c:xVal>
          <c:yVal>
            <c:numRef>
              <c:f>Sheet1!$C$25</c:f>
              <c:numCache>
                <c:ptCount val="1"/>
                <c:pt idx="0">
                  <c:v>2296</c:v>
                </c:pt>
              </c:numCache>
            </c:numRef>
          </c:yVal>
          <c:smooth val="0"/>
        </c:ser>
        <c:ser>
          <c:idx val="0"/>
          <c:order val="1"/>
          <c:tx>
            <c:v>Normal Category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Sheet1!$C$31:$C$36</c:f>
              <c:numCache>
                <c:ptCount val="6"/>
                <c:pt idx="1">
                  <c:v>47.4</c:v>
                </c:pt>
                <c:pt idx="2">
                  <c:v>47.4</c:v>
                </c:pt>
                <c:pt idx="3">
                  <c:v>40</c:v>
                </c:pt>
                <c:pt idx="4">
                  <c:v>35</c:v>
                </c:pt>
                <c:pt idx="5">
                  <c:v>35</c:v>
                </c:pt>
              </c:numCache>
            </c:numRef>
          </c:xVal>
          <c:yVal>
            <c:numRef>
              <c:f>Sheet1!$E$31:$E$36</c:f>
              <c:numCache>
                <c:ptCount val="6"/>
                <c:pt idx="1">
                  <c:v>1500</c:v>
                </c:pt>
                <c:pt idx="2">
                  <c:v>2450</c:v>
                </c:pt>
                <c:pt idx="3">
                  <c:v>2450</c:v>
                </c:pt>
                <c:pt idx="4">
                  <c:v>1950</c:v>
                </c:pt>
                <c:pt idx="5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v>Utility Category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Sheet1!$A$32:$A$36</c:f>
              <c:numCache>
                <c:ptCount val="5"/>
                <c:pt idx="0">
                  <c:v>40.5</c:v>
                </c:pt>
                <c:pt idx="1">
                  <c:v>40.5</c:v>
                </c:pt>
                <c:pt idx="2">
                  <c:v>36.5</c:v>
                </c:pt>
              </c:numCache>
            </c:numRef>
          </c:xVal>
          <c:yVal>
            <c:numRef>
              <c:f>Sheet1!$B$32:$B$36</c:f>
              <c:numCache>
                <c:ptCount val="5"/>
                <c:pt idx="0">
                  <c:v>1500</c:v>
                </c:pt>
                <c:pt idx="1">
                  <c:v>2100</c:v>
                </c:pt>
                <c:pt idx="2">
                  <c:v>2100</c:v>
                </c:pt>
              </c:numCache>
            </c:numRef>
          </c:yVal>
          <c:smooth val="0"/>
        </c:ser>
        <c:axId val="47703663"/>
        <c:axId val="26679784"/>
      </c:scatterChart>
      <c:valAx>
        <c:axId val="47703663"/>
        <c:scaling>
          <c:orientation val="minMax"/>
          <c:max val="49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Inches Aft of Datam</a:t>
                </a:r>
              </a:p>
            </c:rich>
          </c:tx>
          <c:layout>
            <c:manualLayout>
              <c:xMode val="factor"/>
              <c:yMode val="factor"/>
              <c:x val="-0.002"/>
              <c:y val="0.007"/>
            </c:manualLayout>
          </c:layout>
          <c:overlay val="0"/>
          <c:spPr>
            <a:gradFill rotWithShape="1">
              <a:gsLst>
                <a:gs pos="0">
                  <a:srgbClr val="FFFFFF"/>
                </a:gs>
                <a:gs pos="100000">
                  <a:srgbClr val="FFFFFF"/>
                </a:gs>
              </a:gsLst>
              <a:lin ang="5400000" scaled="1"/>
            </a:gradFill>
            <a:ln w="3175">
              <a:solidFill>
                <a:srgbClr val="FFFFFF"/>
              </a:solidFill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crossBetween val="midCat"/>
        <c:dispUnits/>
        <c:majorUnit val="1"/>
        <c:minorUnit val="0.05"/>
      </c:valAx>
      <c:valAx>
        <c:axId val="26679784"/>
        <c:scaling>
          <c:orientation val="minMax"/>
          <c:max val="2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Weight in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03663"/>
        <c:crossesAt val="34"/>
        <c:crossBetween val="midCat"/>
        <c:dispUnits/>
        <c:majorUnit val="2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8275"/>
          <c:w val="0.769"/>
          <c:h val="0.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6</xdr:col>
      <xdr:colOff>838200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19050" y="4600575"/>
        <a:ext cx="55721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25</xdr:row>
      <xdr:rowOff>38100</xdr:rowOff>
    </xdr:from>
    <xdr:to>
      <xdr:col>6</xdr:col>
      <xdr:colOff>685800</xdr:colOff>
      <xdr:row>26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4114800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workbookViewId="0" topLeftCell="A6">
      <selection activeCell="C17" sqref="C17"/>
    </sheetView>
  </sheetViews>
  <sheetFormatPr defaultColWidth="9.140625" defaultRowHeight="12.75"/>
  <cols>
    <col min="1" max="1" width="18.421875" style="0" bestFit="1" customWidth="1"/>
    <col min="3" max="3" width="12.7109375" style="0" customWidth="1"/>
    <col min="5" max="5" width="12.7109375" style="0" customWidth="1"/>
    <col min="7" max="7" width="12.7109375" style="0" customWidth="1"/>
  </cols>
  <sheetData>
    <row r="1" spans="1:7" ht="12.75">
      <c r="A1" s="23" t="s">
        <v>17</v>
      </c>
      <c r="B1" s="24"/>
      <c r="C1" s="24"/>
      <c r="D1" s="24"/>
      <c r="E1" s="24"/>
      <c r="F1" s="24"/>
      <c r="G1" s="25"/>
    </row>
    <row r="2" spans="1:7" ht="12.75">
      <c r="A2" s="26"/>
      <c r="B2" s="27"/>
      <c r="C2" s="27"/>
      <c r="D2" s="27"/>
      <c r="E2" s="27"/>
      <c r="F2" s="27"/>
      <c r="G2" s="28"/>
    </row>
    <row r="3" spans="1:7" ht="12.75">
      <c r="A3" s="26"/>
      <c r="B3" s="27"/>
      <c r="C3" s="27"/>
      <c r="D3" s="27"/>
      <c r="E3" s="27"/>
      <c r="F3" s="27"/>
      <c r="G3" s="28"/>
    </row>
    <row r="4" spans="1:7" ht="12.75">
      <c r="A4" s="26"/>
      <c r="B4" s="27"/>
      <c r="C4" s="27"/>
      <c r="D4" s="27"/>
      <c r="E4" s="27"/>
      <c r="F4" s="27"/>
      <c r="G4" s="28"/>
    </row>
    <row r="5" spans="1:7" ht="13.5" thickBot="1">
      <c r="A5" s="29"/>
      <c r="B5" s="30"/>
      <c r="C5" s="30"/>
      <c r="D5" s="30"/>
      <c r="E5" s="30"/>
      <c r="F5" s="30"/>
      <c r="G5" s="31"/>
    </row>
    <row r="8" spans="1:6" ht="12.75">
      <c r="A8" s="1" t="s">
        <v>10</v>
      </c>
      <c r="B8" s="20">
        <v>44</v>
      </c>
      <c r="C8" s="1" t="s">
        <v>11</v>
      </c>
      <c r="E8" s="32" t="s">
        <v>19</v>
      </c>
      <c r="F8" s="33"/>
    </row>
    <row r="10" spans="1:7" ht="12.75">
      <c r="A10" s="1" t="s">
        <v>14</v>
      </c>
      <c r="B10" s="2"/>
      <c r="C10" s="3" t="s">
        <v>6</v>
      </c>
      <c r="D10" s="2"/>
      <c r="E10" s="3" t="s">
        <v>7</v>
      </c>
      <c r="F10" s="2"/>
      <c r="G10" s="3" t="s">
        <v>8</v>
      </c>
    </row>
    <row r="11" spans="1:7" ht="12.75">
      <c r="A11" s="7"/>
      <c r="C11" s="4"/>
      <c r="E11" s="4"/>
      <c r="G11" s="4"/>
    </row>
    <row r="12" spans="1:7" ht="12.75">
      <c r="A12" s="1" t="s">
        <v>0</v>
      </c>
      <c r="B12" s="2"/>
      <c r="C12" s="14">
        <v>1684</v>
      </c>
      <c r="D12" s="2"/>
      <c r="E12" s="34">
        <f>G12/C12</f>
        <v>39.23277909738717</v>
      </c>
      <c r="F12" s="2"/>
      <c r="G12" s="14">
        <v>66068</v>
      </c>
    </row>
    <row r="13" spans="1:7" ht="12.75">
      <c r="A13" s="7"/>
      <c r="C13" s="4"/>
      <c r="E13" s="4"/>
      <c r="G13" s="4"/>
    </row>
    <row r="14" spans="1:7" ht="12.75">
      <c r="A14" s="1" t="s">
        <v>1</v>
      </c>
      <c r="B14" s="2"/>
      <c r="C14" s="21">
        <v>165</v>
      </c>
      <c r="D14" s="2"/>
      <c r="E14" s="3">
        <v>37</v>
      </c>
      <c r="F14" s="2"/>
      <c r="G14" s="14">
        <f>C14*E14</f>
        <v>6105</v>
      </c>
    </row>
    <row r="15" spans="1:7" ht="12.75">
      <c r="A15" s="1" t="s">
        <v>2</v>
      </c>
      <c r="B15" s="2"/>
      <c r="C15" s="21">
        <v>170</v>
      </c>
      <c r="D15" s="2"/>
      <c r="E15" s="3">
        <v>37</v>
      </c>
      <c r="F15" s="2"/>
      <c r="G15" s="14">
        <f>C15*E15</f>
        <v>6290</v>
      </c>
    </row>
    <row r="16" spans="1:7" ht="12.75">
      <c r="A16" s="1" t="s">
        <v>3</v>
      </c>
      <c r="B16" s="2"/>
      <c r="C16" s="21">
        <v>20</v>
      </c>
      <c r="D16" s="2"/>
      <c r="E16" s="3">
        <v>73</v>
      </c>
      <c r="F16" s="2"/>
      <c r="G16" s="14">
        <f>C16*E16</f>
        <v>1460</v>
      </c>
    </row>
    <row r="17" spans="1:7" ht="12.75">
      <c r="A17" s="1" t="s">
        <v>4</v>
      </c>
      <c r="B17" s="2"/>
      <c r="C17" s="21">
        <v>0</v>
      </c>
      <c r="D17" s="2"/>
      <c r="E17" s="3">
        <v>73</v>
      </c>
      <c r="F17" s="2"/>
      <c r="G17" s="14">
        <f>C17*E17</f>
        <v>0</v>
      </c>
    </row>
    <row r="18" spans="1:7" ht="12.75">
      <c r="A18" s="7"/>
      <c r="C18" s="4"/>
      <c r="E18" s="4"/>
      <c r="G18" s="4"/>
    </row>
    <row r="19" spans="1:7" ht="12.75">
      <c r="A19" s="1" t="s">
        <v>15</v>
      </c>
      <c r="B19" s="2"/>
      <c r="C19" s="22">
        <f>IF(B8&gt;53,0,B8*6)</f>
        <v>264</v>
      </c>
      <c r="D19" s="2"/>
      <c r="E19" s="3">
        <v>48</v>
      </c>
      <c r="F19" s="2"/>
      <c r="G19" s="14">
        <f>C19*E19</f>
        <v>12672</v>
      </c>
    </row>
    <row r="20" spans="1:7" ht="12.75">
      <c r="A20" s="1" t="s">
        <v>18</v>
      </c>
      <c r="B20" s="2"/>
      <c r="C20" s="3">
        <v>-7</v>
      </c>
      <c r="D20" s="2"/>
      <c r="E20" s="3">
        <v>48</v>
      </c>
      <c r="F20" s="2"/>
      <c r="G20" s="14">
        <f>C20*E20</f>
        <v>-336</v>
      </c>
    </row>
    <row r="21" spans="1:7" ht="12.75">
      <c r="A21" s="7"/>
      <c r="C21" s="4"/>
      <c r="E21" s="4"/>
      <c r="G21" s="4"/>
    </row>
    <row r="22" spans="1:7" ht="12.75">
      <c r="A22" s="1" t="s">
        <v>16</v>
      </c>
      <c r="B22" s="2"/>
      <c r="C22" s="21">
        <v>0</v>
      </c>
      <c r="D22" s="2"/>
      <c r="E22" s="3">
        <v>95</v>
      </c>
      <c r="F22" s="2"/>
      <c r="G22" s="14">
        <f>IF((C22+C23)&gt;120,0,IF(C22&gt;120,0,C22*E22))</f>
        <v>0</v>
      </c>
    </row>
    <row r="23" spans="1:7" ht="12.75">
      <c r="A23" s="1" t="s">
        <v>13</v>
      </c>
      <c r="B23" s="2"/>
      <c r="C23" s="21">
        <v>0</v>
      </c>
      <c r="D23" s="2"/>
      <c r="E23" s="3">
        <v>123</v>
      </c>
      <c r="F23" s="2"/>
      <c r="G23" s="14">
        <f>IF((C23+C22)&gt;120,0,IF(C23&gt;50,0,C23*E23))</f>
        <v>0</v>
      </c>
    </row>
    <row r="24" spans="1:7" ht="13.5" thickBot="1">
      <c r="A24" s="16"/>
      <c r="B24" s="17"/>
      <c r="C24" s="18"/>
      <c r="D24" s="17"/>
      <c r="E24" s="18"/>
      <c r="F24" s="17"/>
      <c r="G24" s="18"/>
    </row>
    <row r="25" spans="1:7" ht="13.5" thickBot="1">
      <c r="A25" s="19" t="s">
        <v>5</v>
      </c>
      <c r="B25" s="5"/>
      <c r="C25" s="13">
        <f>SUM(C12:C22)</f>
        <v>2296</v>
      </c>
      <c r="D25" s="9"/>
      <c r="E25" s="10"/>
      <c r="F25" s="5"/>
      <c r="G25" s="12">
        <f>SUM(G12:G22)</f>
        <v>92259</v>
      </c>
    </row>
    <row r="26" spans="1:7" ht="13.5" thickBot="1">
      <c r="A26" s="8" t="s">
        <v>12</v>
      </c>
      <c r="B26" s="5"/>
      <c r="C26" s="13">
        <f>2450-C25</f>
        <v>154</v>
      </c>
      <c r="D26" s="9"/>
      <c r="E26" s="10"/>
      <c r="F26" s="9"/>
      <c r="G26" s="11"/>
    </row>
    <row r="27" spans="1:7" ht="13.5" thickBot="1">
      <c r="A27" s="8" t="s">
        <v>9</v>
      </c>
      <c r="B27" s="9"/>
      <c r="C27" s="9"/>
      <c r="D27" s="6"/>
      <c r="E27" s="15">
        <f>G25/C25</f>
        <v>40.18249128919861</v>
      </c>
      <c r="F27" s="9"/>
      <c r="G27" s="11"/>
    </row>
    <row r="32" spans="1:5" ht="12.75">
      <c r="A32">
        <v>40.5</v>
      </c>
      <c r="B32">
        <v>1500</v>
      </c>
      <c r="C32">
        <v>47.4</v>
      </c>
      <c r="E32">
        <v>1500</v>
      </c>
    </row>
    <row r="33" spans="1:5" ht="12.75">
      <c r="A33">
        <v>40.5</v>
      </c>
      <c r="B33">
        <v>2100</v>
      </c>
      <c r="C33">
        <v>47.4</v>
      </c>
      <c r="E33">
        <v>2450</v>
      </c>
    </row>
    <row r="34" spans="1:5" ht="12.75">
      <c r="A34">
        <v>36.5</v>
      </c>
      <c r="B34">
        <v>2100</v>
      </c>
      <c r="C34">
        <v>40</v>
      </c>
      <c r="E34">
        <v>2450</v>
      </c>
    </row>
    <row r="35" spans="3:5" ht="12.75">
      <c r="C35">
        <v>35</v>
      </c>
      <c r="E35">
        <v>1950</v>
      </c>
    </row>
    <row r="36" spans="3:5" ht="12.75">
      <c r="C36">
        <v>35</v>
      </c>
      <c r="E36">
        <v>1500</v>
      </c>
    </row>
  </sheetData>
  <sheetProtection password="9B85" sheet="1" objects="1" scenarios="1" selectLockedCells="1"/>
  <mergeCells count="2">
    <mergeCell ref="A1:G5"/>
    <mergeCell ref="E8:F8"/>
  </mergeCells>
  <printOptions/>
  <pageMargins left="0.75" right="0.75" top="0.83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Illinois Aviation Academy</dc:creator>
  <cp:keywords/>
  <dc:description/>
  <cp:lastModifiedBy>Andrew W. Burnette</cp:lastModifiedBy>
  <cp:lastPrinted>2006-07-16T17:48:42Z</cp:lastPrinted>
  <dcterms:created xsi:type="dcterms:W3CDTF">2003-08-12T23:39:57Z</dcterms:created>
  <dcterms:modified xsi:type="dcterms:W3CDTF">2008-01-10T21:40:06Z</dcterms:modified>
  <cp:category/>
  <cp:version/>
  <cp:contentType/>
  <cp:contentStatus/>
</cp:coreProperties>
</file>